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5" yWindow="60" windowWidth="22200" windowHeight="15990" activeTab="0"/>
  </bookViews>
  <sheets>
    <sheet name="work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kml855</author>
  </authors>
  <commentList>
    <comment ref="A16" authorId="0">
      <text>
        <r>
          <rPr>
            <b/>
            <sz val="9"/>
            <rFont val="Tahoma"/>
            <family val="2"/>
          </rPr>
          <t>kml855:</t>
        </r>
        <r>
          <rPr>
            <sz val="9"/>
            <rFont val="Tahoma"/>
            <family val="2"/>
          </rPr>
          <t xml:space="preserve">
For each PI, can you add their annual salary into these cells so that it will be easier to fill out the sea grant website?</t>
        </r>
      </text>
    </comment>
    <comment ref="A28" authorId="0">
      <text>
        <r>
          <rPr>
            <b/>
            <sz val="9"/>
            <rFont val="Tahoma"/>
            <family val="2"/>
          </rPr>
          <t>kml855:</t>
        </r>
        <r>
          <rPr>
            <sz val="9"/>
            <rFont val="Tahoma"/>
            <family val="2"/>
          </rPr>
          <t xml:space="preserve">
I edited the rates. They look good. Thanks!</t>
        </r>
      </text>
    </comment>
    <comment ref="A64" authorId="0">
      <text>
        <r>
          <rPr>
            <b/>
            <sz val="9"/>
            <rFont val="Tahoma"/>
            <family val="2"/>
          </rPr>
          <t>kml855:</t>
        </r>
        <r>
          <rPr>
            <sz val="9"/>
            <rFont val="Tahoma"/>
            <family val="2"/>
          </rPr>
          <t xml:space="preserve">
I edited these so that only the first 25K is included in the MTDC. </t>
        </r>
      </text>
    </comment>
    <comment ref="J75" authorId="0">
      <text>
        <r>
          <rPr>
            <b/>
            <sz val="9"/>
            <rFont val="Tahoma"/>
            <family val="2"/>
          </rPr>
          <t>kml855:</t>
        </r>
        <r>
          <rPr>
            <sz val="9"/>
            <rFont val="Tahoma"/>
            <family val="2"/>
          </rPr>
          <t xml:space="preserve">
This seems higher</t>
        </r>
      </text>
    </comment>
  </commentList>
</comments>
</file>

<file path=xl/sharedStrings.xml><?xml version="1.0" encoding="utf-8"?>
<sst xmlns="http://schemas.openxmlformats.org/spreadsheetml/2006/main" count="110" uniqueCount="95">
  <si>
    <t>Total</t>
  </si>
  <si>
    <t>Requested</t>
  </si>
  <si>
    <t>PERSONNEL</t>
  </si>
  <si>
    <t>SUPPLIES</t>
  </si>
  <si>
    <t>TRAVEL</t>
  </si>
  <si>
    <t>OTHER EXPENSES</t>
  </si>
  <si>
    <t>TOTAL DIRECT COSTS</t>
  </si>
  <si>
    <t>INDIRECT COSTS</t>
  </si>
  <si>
    <t>TOTAL COSTS</t>
  </si>
  <si>
    <t>MTDC</t>
  </si>
  <si>
    <t>Supplies</t>
  </si>
  <si>
    <t>Consultant services</t>
  </si>
  <si>
    <t>International Travel</t>
  </si>
  <si>
    <t>PROJECT DATES:</t>
  </si>
  <si>
    <t>Duplication/printing</t>
  </si>
  <si>
    <t>Other Direct Costs</t>
  </si>
  <si>
    <t>Communications (Telephone/Internet)</t>
  </si>
  <si>
    <t>Yr 3 -Total</t>
  </si>
  <si>
    <t>Yr. 2- Total</t>
  </si>
  <si>
    <t>Yr 1 - Total</t>
  </si>
  <si>
    <t>Yr 4 - Total</t>
  </si>
  <si>
    <t>Yr 5 - Total</t>
  </si>
  <si>
    <t>PARTICIPANT SUPPORT COSTS</t>
  </si>
  <si>
    <t>Sub-contract #1</t>
  </si>
  <si>
    <t>Sub-contract #2</t>
  </si>
  <si>
    <t>SUB-CONTRACTOR</t>
  </si>
  <si>
    <t>EQUIPMENT</t>
  </si>
  <si>
    <t>Equipment &gt;$ 5,000.00</t>
  </si>
  <si>
    <t>SPF Proposal No.:</t>
  </si>
  <si>
    <t>PI NAME:</t>
  </si>
  <si>
    <t>DEPARTMENT:</t>
  </si>
  <si>
    <t>SALARIES</t>
  </si>
  <si>
    <t>BENEFITS</t>
  </si>
  <si>
    <t>Cost Sharing?</t>
  </si>
  <si>
    <t>OASDI</t>
  </si>
  <si>
    <t>WC</t>
  </si>
  <si>
    <t>UNEMP</t>
  </si>
  <si>
    <t>MEDICARE</t>
  </si>
  <si>
    <t>RETIREMENT</t>
  </si>
  <si>
    <t>Benefits Total</t>
  </si>
  <si>
    <t>Travel Total</t>
  </si>
  <si>
    <t>Participant Support Total</t>
  </si>
  <si>
    <t>Supplies Total</t>
  </si>
  <si>
    <t>Salaries Total</t>
  </si>
  <si>
    <t>Other Expenses Total</t>
  </si>
  <si>
    <t xml:space="preserve">Sub-Contractor  Total </t>
  </si>
  <si>
    <t>Equipment Total</t>
  </si>
  <si>
    <t>IDC Deviation Justification:</t>
  </si>
  <si>
    <t>Contract Terms</t>
  </si>
  <si>
    <t>Account Number</t>
  </si>
  <si>
    <t>EXPENSE</t>
  </si>
  <si>
    <t>DESCRIPTION</t>
  </si>
  <si>
    <t>HEALTH</t>
  </si>
  <si>
    <t>DENTAL</t>
  </si>
  <si>
    <t>VISION</t>
  </si>
  <si>
    <t>LIFE</t>
  </si>
  <si>
    <t>Student scholarships</t>
  </si>
  <si>
    <t>Domestic Travel In-state</t>
  </si>
  <si>
    <t>Domestic Travel Out-of-state</t>
  </si>
  <si>
    <t>Stipend (fellowships)</t>
  </si>
  <si>
    <t>tuition, fees, books</t>
  </si>
  <si>
    <t xml:space="preserve">            </t>
  </si>
  <si>
    <t>Salaries Non benefited</t>
  </si>
  <si>
    <t>Salaries Students AY</t>
  </si>
  <si>
    <t>Salaries Reimbursed</t>
  </si>
  <si>
    <t>Salaries Benefited</t>
  </si>
  <si>
    <t>Benefits Reimbursed</t>
  </si>
  <si>
    <t>Hospitality (Food, Room Rental, non-alcoholic Bev &amp; Snacks)</t>
  </si>
  <si>
    <t xml:space="preserve">COMMENTS: </t>
  </si>
  <si>
    <t>Equipment &lt; $ 5,000.00</t>
  </si>
  <si>
    <t>*Modified Total Direct Costs (MTDC) consists of all salaries and wages, fringe benefits, materials, supplies, services, travel and subgrants and subcontracts up to the first $25,000 of each subgrant or subcontract (regardless of the period covered by the subgrant or subcontract).  Modified total direct costs shall exclude equipment (hardware which exceeds the unit cost  of $5000) capital expenditures, charges for patient care tuition remission, rental costs of off-site facilities, scholarships, and fellowships as well as the portion of each subgrant and subcontract in excess of $25,000.</t>
  </si>
  <si>
    <t xml:space="preserve">Project Title: </t>
  </si>
  <si>
    <t>FUNDING AGENCY:</t>
  </si>
  <si>
    <t xml:space="preserve">Deviation from negotiated 45%  IDC </t>
  </si>
  <si>
    <t>Marine Laboratory</t>
  </si>
  <si>
    <t>2014-2016</t>
  </si>
  <si>
    <t>Match</t>
  </si>
  <si>
    <t>Requested + Match</t>
  </si>
  <si>
    <t>Research Associate</t>
  </si>
  <si>
    <t>Salaries student Summer</t>
  </si>
  <si>
    <t>1 Grad Student RA ($15/hr*40wks*20hrs)</t>
  </si>
  <si>
    <t>1 Grad Student RA ($15/hr*12wks*40hrs)</t>
  </si>
  <si>
    <t>2 Grad Student RA ($15/hr*40wks*20hrs)</t>
  </si>
  <si>
    <t>2 Grad Student RA ($15/hr*12wks*40hrs)</t>
  </si>
  <si>
    <t>Match: three months salary</t>
  </si>
  <si>
    <t>Trawl net (32' headrope)</t>
  </si>
  <si>
    <t>Video tapes, DVDs, misc</t>
  </si>
  <si>
    <t>Mare ROV support (11 dive days)</t>
  </si>
  <si>
    <t>RV Coral Use (15 days)</t>
  </si>
  <si>
    <t>Hi-Def DV VCR + 2 computers</t>
  </si>
  <si>
    <t>Cal State Montery Bay (Lindholm co-PI)</t>
  </si>
  <si>
    <t>residual #1</t>
  </si>
  <si>
    <t>residual #2</t>
  </si>
  <si>
    <t>Match %</t>
  </si>
  <si>
    <t>X Professor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</si>
</sst>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&quot;$&quot;* #,##0.0_);_(&quot;$&quot;* \(#,##0.0\);_(&quot;$&quot;* &quot;-&quot;?_);_(@_)"/>
  </numFmts>
  <fonts count="50">
    <font>
      <sz val="9"/>
      <name val="Geneva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8"/>
      <color indexed="8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4" tint="-0.4999699890613556"/>
      <name val="Arial"/>
      <family val="2"/>
    </font>
    <font>
      <b/>
      <sz val="8"/>
      <name val="Genev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6" fillId="0" borderId="12" xfId="0" applyFont="1" applyBorder="1" applyAlignment="1">
      <alignment/>
    </xf>
    <xf numFmtId="0" fontId="2" fillId="0" borderId="12" xfId="0" applyFont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0" borderId="12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8" fillId="0" borderId="12" xfId="0" applyFont="1" applyBorder="1" applyAlignment="1">
      <alignment horizontal="right" wrapText="1"/>
    </xf>
    <xf numFmtId="0" fontId="4" fillId="0" borderId="12" xfId="0" applyFont="1" applyBorder="1" applyAlignment="1">
      <alignment horizontal="right"/>
    </xf>
    <xf numFmtId="5" fontId="2" fillId="0" borderId="12" xfId="0" applyNumberFormat="1" applyFont="1" applyBorder="1" applyAlignment="1">
      <alignment horizontal="center"/>
    </xf>
    <xf numFmtId="5" fontId="2" fillId="33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15" fontId="3" fillId="33" borderId="12" xfId="0" applyNumberFormat="1" applyFont="1" applyFill="1" applyBorder="1" applyAlignment="1">
      <alignment horizontal="center"/>
    </xf>
    <xf numFmtId="5" fontId="4" fillId="0" borderId="12" xfId="0" applyNumberFormat="1" applyFont="1" applyBorder="1" applyAlignment="1">
      <alignment/>
    </xf>
    <xf numFmtId="3" fontId="4" fillId="33" borderId="12" xfId="42" applyNumberFormat="1" applyFont="1" applyFill="1" applyBorder="1" applyAlignment="1">
      <alignment/>
    </xf>
    <xf numFmtId="3" fontId="2" fillId="33" borderId="12" xfId="42" applyNumberFormat="1" applyFont="1" applyFill="1" applyBorder="1" applyAlignment="1">
      <alignment/>
    </xf>
    <xf numFmtId="10" fontId="4" fillId="0" borderId="12" xfId="0" applyNumberFormat="1" applyFont="1" applyBorder="1" applyAlignment="1">
      <alignment horizontal="center"/>
    </xf>
    <xf numFmtId="3" fontId="4" fillId="33" borderId="12" xfId="0" applyNumberFormat="1" applyFont="1" applyFill="1" applyBorder="1" applyAlignment="1">
      <alignment/>
    </xf>
    <xf numFmtId="0" fontId="4" fillId="0" borderId="12" xfId="55" applyFont="1" applyBorder="1" applyAlignment="1">
      <alignment horizontal="right"/>
      <protection/>
    </xf>
    <xf numFmtId="0" fontId="2" fillId="0" borderId="12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55" applyFont="1" applyFill="1" applyBorder="1" applyAlignment="1">
      <alignment/>
      <protection/>
    </xf>
    <xf numFmtId="5" fontId="4" fillId="33" borderId="12" xfId="0" applyNumberFormat="1" applyFont="1" applyFill="1" applyBorder="1" applyAlignment="1">
      <alignment/>
    </xf>
    <xf numFmtId="0" fontId="4" fillId="0" borderId="12" xfId="55" applyFont="1" applyBorder="1" applyAlignment="1">
      <alignment/>
      <protection/>
    </xf>
    <xf numFmtId="37" fontId="2" fillId="33" borderId="12" xfId="44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33" borderId="12" xfId="0" applyFont="1" applyFill="1" applyBorder="1" applyAlignment="1">
      <alignment/>
    </xf>
    <xf numFmtId="0" fontId="4" fillId="0" borderId="12" xfId="0" applyFont="1" applyBorder="1" applyAlignment="1">
      <alignment horizontal="left"/>
    </xf>
    <xf numFmtId="0" fontId="4" fillId="33" borderId="12" xfId="0" applyFont="1" applyFill="1" applyBorder="1" applyAlignment="1">
      <alignment/>
    </xf>
    <xf numFmtId="9" fontId="5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20" borderId="12" xfId="0" applyFont="1" applyFill="1" applyBorder="1" applyAlignment="1">
      <alignment/>
    </xf>
    <xf numFmtId="0" fontId="5" fillId="20" borderId="12" xfId="0" applyFont="1" applyFill="1" applyBorder="1" applyAlignment="1">
      <alignment/>
    </xf>
    <xf numFmtId="0" fontId="6" fillId="20" borderId="12" xfId="0" applyFont="1" applyFill="1" applyBorder="1" applyAlignment="1">
      <alignment/>
    </xf>
    <xf numFmtId="0" fontId="4" fillId="20" borderId="12" xfId="0" applyFont="1" applyFill="1" applyBorder="1" applyAlignment="1">
      <alignment horizontal="right"/>
    </xf>
    <xf numFmtId="0" fontId="4" fillId="20" borderId="12" xfId="0" applyFont="1" applyFill="1" applyBorder="1" applyAlignment="1">
      <alignment/>
    </xf>
    <xf numFmtId="0" fontId="4" fillId="20" borderId="12" xfId="0" applyFont="1" applyFill="1" applyBorder="1" applyAlignment="1">
      <alignment/>
    </xf>
    <xf numFmtId="37" fontId="2" fillId="20" borderId="12" xfId="44" applyNumberFormat="1" applyFont="1" applyFill="1" applyBorder="1" applyAlignment="1">
      <alignment/>
    </xf>
    <xf numFmtId="5" fontId="2" fillId="20" borderId="12" xfId="0" applyNumberFormat="1" applyFont="1" applyFill="1" applyBorder="1" applyAlignment="1">
      <alignment/>
    </xf>
    <xf numFmtId="3" fontId="2" fillId="20" borderId="12" xfId="42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2" xfId="0" applyNumberFormat="1" applyFont="1" applyBorder="1" applyAlignment="1">
      <alignment horizontal="center"/>
    </xf>
    <xf numFmtId="164" fontId="4" fillId="0" borderId="12" xfId="42" applyNumberFormat="1" applyFont="1" applyBorder="1" applyAlignment="1">
      <alignment/>
    </xf>
    <xf numFmtId="164" fontId="2" fillId="0" borderId="12" xfId="42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2" fillId="20" borderId="12" xfId="42" applyNumberFormat="1" applyFont="1" applyFill="1" applyBorder="1" applyAlignment="1">
      <alignment/>
    </xf>
    <xf numFmtId="164" fontId="2" fillId="20" borderId="12" xfId="0" applyNumberFormat="1" applyFont="1" applyFill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2" xfId="44" applyNumberFormat="1" applyFont="1" applyBorder="1" applyAlignment="1">
      <alignment/>
    </xf>
    <xf numFmtId="164" fontId="2" fillId="20" borderId="12" xfId="44" applyNumberFormat="1" applyFont="1" applyFill="1" applyBorder="1" applyAlignment="1">
      <alignment/>
    </xf>
    <xf numFmtId="164" fontId="4" fillId="20" borderId="12" xfId="0" applyNumberFormat="1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/>
    </xf>
    <xf numFmtId="164" fontId="5" fillId="20" borderId="12" xfId="0" applyNumberFormat="1" applyFont="1" applyFill="1" applyBorder="1" applyAlignment="1">
      <alignment/>
    </xf>
    <xf numFmtId="164" fontId="4" fillId="20" borderId="12" xfId="42" applyNumberFormat="1" applyFont="1" applyFill="1" applyBorder="1" applyAlignment="1">
      <alignment/>
    </xf>
    <xf numFmtId="164" fontId="4" fillId="0" borderId="12" xfId="44" applyNumberFormat="1" applyFont="1" applyBorder="1" applyAlignment="1">
      <alignment/>
    </xf>
    <xf numFmtId="164" fontId="4" fillId="0" borderId="12" xfId="0" applyNumberFormat="1" applyFont="1" applyBorder="1" applyAlignment="1">
      <alignment horizontal="center"/>
    </xf>
    <xf numFmtId="44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64" fontId="2" fillId="0" borderId="14" xfId="42" applyNumberFormat="1" applyFont="1" applyBorder="1" applyAlignment="1">
      <alignment/>
    </xf>
    <xf numFmtId="3" fontId="2" fillId="33" borderId="14" xfId="42" applyNumberFormat="1" applyFont="1" applyFill="1" applyBorder="1" applyAlignment="1">
      <alignment/>
    </xf>
    <xf numFmtId="164" fontId="4" fillId="0" borderId="15" xfId="42" applyNumberFormat="1" applyFont="1" applyBorder="1" applyAlignment="1">
      <alignment/>
    </xf>
    <xf numFmtId="3" fontId="4" fillId="33" borderId="15" xfId="42" applyNumberFormat="1" applyFont="1" applyFill="1" applyBorder="1" applyAlignment="1">
      <alignment/>
    </xf>
    <xf numFmtId="164" fontId="4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4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10" fillId="0" borderId="12" xfId="0" applyFont="1" applyBorder="1" applyAlignment="1">
      <alignment/>
    </xf>
    <xf numFmtId="0" fontId="4" fillId="34" borderId="12" xfId="0" applyFont="1" applyFill="1" applyBorder="1" applyAlignment="1">
      <alignment/>
    </xf>
    <xf numFmtId="164" fontId="3" fillId="34" borderId="12" xfId="0" applyNumberFormat="1" applyFont="1" applyFill="1" applyBorder="1" applyAlignment="1">
      <alignment horizontal="center"/>
    </xf>
    <xf numFmtId="15" fontId="3" fillId="34" borderId="12" xfId="0" applyNumberFormat="1" applyFont="1" applyFill="1" applyBorder="1" applyAlignment="1">
      <alignment horizontal="center"/>
    </xf>
    <xf numFmtId="164" fontId="4" fillId="34" borderId="12" xfId="0" applyNumberFormat="1" applyFont="1" applyFill="1" applyBorder="1" applyAlignment="1">
      <alignment/>
    </xf>
    <xf numFmtId="0" fontId="4" fillId="34" borderId="13" xfId="0" applyFont="1" applyFill="1" applyBorder="1" applyAlignment="1">
      <alignment/>
    </xf>
    <xf numFmtId="164" fontId="4" fillId="34" borderId="13" xfId="42" applyNumberFormat="1" applyFont="1" applyFill="1" applyBorder="1" applyAlignment="1">
      <alignment/>
    </xf>
    <xf numFmtId="164" fontId="2" fillId="34" borderId="13" xfId="42" applyNumberFormat="1" applyFont="1" applyFill="1" applyBorder="1" applyAlignment="1">
      <alignment/>
    </xf>
    <xf numFmtId="0" fontId="4" fillId="34" borderId="12" xfId="0" applyFont="1" applyFill="1" applyBorder="1" applyAlignment="1">
      <alignment horizontal="right"/>
    </xf>
    <xf numFmtId="164" fontId="2" fillId="34" borderId="12" xfId="42" applyNumberFormat="1" applyFont="1" applyFill="1" applyBorder="1" applyAlignment="1">
      <alignment/>
    </xf>
    <xf numFmtId="0" fontId="4" fillId="34" borderId="12" xfId="0" applyFont="1" applyFill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4" fillId="34" borderId="12" xfId="42" applyNumberFormat="1" applyFont="1" applyFill="1" applyBorder="1" applyAlignment="1">
      <alignment/>
    </xf>
    <xf numFmtId="164" fontId="2" fillId="34" borderId="12" xfId="44" applyNumberFormat="1" applyFont="1" applyFill="1" applyBorder="1" applyAlignment="1">
      <alignment/>
    </xf>
    <xf numFmtId="164" fontId="5" fillId="34" borderId="12" xfId="0" applyNumberFormat="1" applyFont="1" applyFill="1" applyBorder="1" applyAlignment="1">
      <alignment/>
    </xf>
    <xf numFmtId="0" fontId="2" fillId="2" borderId="15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center"/>
    </xf>
    <xf numFmtId="14" fontId="2" fillId="2" borderId="23" xfId="0" applyNumberFormat="1" applyFont="1" applyFill="1" applyBorder="1" applyAlignment="1">
      <alignment horizontal="center"/>
    </xf>
    <xf numFmtId="14" fontId="2" fillId="2" borderId="24" xfId="0" applyNumberFormat="1" applyFont="1" applyFill="1" applyBorder="1" applyAlignment="1">
      <alignment horizontal="center"/>
    </xf>
    <xf numFmtId="0" fontId="11" fillId="2" borderId="25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4" fillId="0" borderId="0" xfId="0" applyFont="1" applyAlignment="1">
      <alignment horizontal="left" vertical="center"/>
    </xf>
    <xf numFmtId="14" fontId="2" fillId="0" borderId="0" xfId="0" applyNumberFormat="1" applyFont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left" vertical="center" wrapText="1"/>
    </xf>
    <xf numFmtId="164" fontId="48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4" fontId="4" fillId="34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34" borderId="0" xfId="42" applyNumberFormat="1" applyFont="1" applyFill="1" applyBorder="1" applyAlignment="1">
      <alignment/>
    </xf>
    <xf numFmtId="164" fontId="4" fillId="0" borderId="0" xfId="42" applyNumberFormat="1" applyFont="1" applyBorder="1" applyAlignment="1">
      <alignment/>
    </xf>
    <xf numFmtId="164" fontId="2" fillId="20" borderId="0" xfId="0" applyNumberFormat="1" applyFont="1" applyFill="1" applyBorder="1" applyAlignment="1">
      <alignment/>
    </xf>
    <xf numFmtId="164" fontId="2" fillId="0" borderId="0" xfId="42" applyNumberFormat="1" applyFont="1" applyBorder="1" applyAlignment="1">
      <alignment/>
    </xf>
    <xf numFmtId="164" fontId="2" fillId="20" borderId="0" xfId="42" applyNumberFormat="1" applyFont="1" applyFill="1" applyBorder="1" applyAlignment="1">
      <alignment/>
    </xf>
    <xf numFmtId="164" fontId="4" fillId="0" borderId="11" xfId="42" applyNumberFormat="1" applyFont="1" applyBorder="1" applyAlignment="1">
      <alignment/>
    </xf>
    <xf numFmtId="164" fontId="2" fillId="20" borderId="11" xfId="42" applyNumberFormat="1" applyFont="1" applyFill="1" applyBorder="1" applyAlignment="1">
      <alignment/>
    </xf>
    <xf numFmtId="164" fontId="4" fillId="20" borderId="0" xfId="42" applyNumberFormat="1" applyFont="1" applyFill="1" applyBorder="1" applyAlignment="1">
      <alignment/>
    </xf>
    <xf numFmtId="164" fontId="4" fillId="34" borderId="0" xfId="42" applyNumberFormat="1" applyFont="1" applyFill="1" applyBorder="1" applyAlignment="1">
      <alignment/>
    </xf>
    <xf numFmtId="164" fontId="2" fillId="0" borderId="0" xfId="44" applyNumberFormat="1" applyFont="1" applyBorder="1" applyAlignment="1">
      <alignment/>
    </xf>
    <xf numFmtId="164" fontId="2" fillId="20" borderId="11" xfId="44" applyNumberFormat="1" applyFont="1" applyFill="1" applyBorder="1" applyAlignment="1">
      <alignment/>
    </xf>
    <xf numFmtId="164" fontId="2" fillId="34" borderId="0" xfId="44" applyNumberFormat="1" applyFont="1" applyFill="1" applyBorder="1" applyAlignment="1">
      <alignment/>
    </xf>
    <xf numFmtId="164" fontId="4" fillId="0" borderId="0" xfId="44" applyNumberFormat="1" applyFont="1" applyBorder="1" applyAlignment="1">
      <alignment/>
    </xf>
    <xf numFmtId="164" fontId="5" fillId="20" borderId="11" xfId="0" applyNumberFormat="1" applyFont="1" applyFill="1" applyBorder="1" applyAlignment="1">
      <alignment/>
    </xf>
    <xf numFmtId="164" fontId="5" fillId="34" borderId="11" xfId="0" applyNumberFormat="1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20" borderId="11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20" borderId="11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12" xfId="0" applyFont="1" applyFill="1" applyBorder="1" applyAlignment="1">
      <alignment/>
    </xf>
    <xf numFmtId="5" fontId="4" fillId="35" borderId="12" xfId="0" applyNumberFormat="1" applyFont="1" applyFill="1" applyBorder="1" applyAlignment="1">
      <alignment/>
    </xf>
    <xf numFmtId="164" fontId="4" fillId="35" borderId="12" xfId="42" applyNumberFormat="1" applyFont="1" applyFill="1" applyBorder="1" applyAlignment="1">
      <alignment/>
    </xf>
    <xf numFmtId="164" fontId="4" fillId="35" borderId="12" xfId="0" applyNumberFormat="1" applyFont="1" applyFill="1" applyBorder="1" applyAlignment="1">
      <alignment/>
    </xf>
    <xf numFmtId="164" fontId="4" fillId="35" borderId="0" xfId="0" applyNumberFormat="1" applyFont="1" applyFill="1" applyBorder="1" applyAlignment="1">
      <alignment/>
    </xf>
    <xf numFmtId="0" fontId="4" fillId="35" borderId="12" xfId="0" applyFont="1" applyFill="1" applyBorder="1" applyAlignment="1">
      <alignment horizontal="left"/>
    </xf>
    <xf numFmtId="44" fontId="2" fillId="0" borderId="12" xfId="0" applyNumberFormat="1" applyFont="1" applyBorder="1" applyAlignment="1">
      <alignment/>
    </xf>
    <xf numFmtId="10" fontId="4" fillId="35" borderId="0" xfId="58" applyNumberFormat="1" applyFont="1" applyFill="1" applyAlignment="1">
      <alignment/>
    </xf>
    <xf numFmtId="44" fontId="4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2" fillId="36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14" fontId="2" fillId="0" borderId="25" xfId="0" applyNumberFormat="1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14" fontId="2" fillId="0" borderId="24" xfId="0" applyNumberFormat="1" applyFon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9" fontId="4" fillId="2" borderId="12" xfId="0" applyNumberFormat="1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164" fontId="48" fillId="2" borderId="12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left" wrapText="1"/>
    </xf>
    <xf numFmtId="0" fontId="3" fillId="2" borderId="23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left"/>
    </xf>
    <xf numFmtId="0" fontId="11" fillId="2" borderId="23" xfId="0" applyFont="1" applyFill="1" applyBorder="1" applyAlignment="1">
      <alignment horizontal="left" vertical="center" wrapText="1"/>
    </xf>
    <xf numFmtId="0" fontId="11" fillId="2" borderId="24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/>
    </xf>
    <xf numFmtId="0" fontId="2" fillId="0" borderId="24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2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10.875" defaultRowHeight="12" outlineLevelRow="1"/>
  <cols>
    <col min="1" max="1" width="48.625" style="2" customWidth="1"/>
    <col min="2" max="2" width="37.375" style="2" customWidth="1"/>
    <col min="3" max="3" width="10.25390625" style="2" customWidth="1"/>
    <col min="4" max="4" width="13.75390625" style="47" customWidth="1"/>
    <col min="5" max="5" width="17.00390625" style="47" customWidth="1"/>
    <col min="6" max="6" width="13.75390625" style="2" customWidth="1"/>
    <col min="7" max="8" width="13.75390625" style="2" hidden="1" customWidth="1"/>
    <col min="9" max="9" width="1.25" style="2" customWidth="1"/>
    <col min="10" max="11" width="13.75390625" style="47" customWidth="1"/>
    <col min="12" max="12" width="17.75390625" style="47" customWidth="1"/>
    <col min="13" max="13" width="14.00390625" style="2" bestFit="1" customWidth="1"/>
    <col min="14" max="14" width="10.875" style="2" customWidth="1"/>
    <col min="15" max="15" width="15.25390625" style="2" customWidth="1"/>
    <col min="16" max="17" width="10.875" style="2" hidden="1" customWidth="1"/>
    <col min="18" max="16384" width="10.875" style="2" customWidth="1"/>
  </cols>
  <sheetData>
    <row r="1" spans="1:12" ht="15">
      <c r="A1" s="11" t="s">
        <v>28</v>
      </c>
      <c r="B1" s="97"/>
      <c r="C1" s="162"/>
      <c r="D1" s="163"/>
      <c r="E1" s="148">
        <f ca="1">TODAY()</f>
        <v>40085</v>
      </c>
      <c r="F1" s="149"/>
      <c r="G1" s="149"/>
      <c r="H1" s="149"/>
      <c r="I1" s="149"/>
      <c r="J1" s="150"/>
      <c r="K1" s="105"/>
      <c r="L1" s="105"/>
    </row>
    <row r="2" spans="1:12" ht="15">
      <c r="A2" s="11" t="s">
        <v>71</v>
      </c>
      <c r="B2" s="104"/>
      <c r="C2" s="98"/>
      <c r="D2" s="98"/>
      <c r="E2" s="99"/>
      <c r="F2" s="99"/>
      <c r="G2" s="99"/>
      <c r="H2" s="99"/>
      <c r="I2" s="99"/>
      <c r="J2" s="100"/>
      <c r="K2" s="106"/>
      <c r="L2" s="106"/>
    </row>
    <row r="3" spans="1:12" ht="14.25">
      <c r="A3" s="11" t="s">
        <v>33</v>
      </c>
      <c r="B3" s="151"/>
      <c r="C3" s="151"/>
      <c r="D3" s="151"/>
      <c r="E3" s="151"/>
      <c r="F3" s="151"/>
      <c r="G3" s="151"/>
      <c r="H3" s="151"/>
      <c r="I3" s="151"/>
      <c r="J3" s="151"/>
      <c r="K3" s="107"/>
      <c r="L3" s="107"/>
    </row>
    <row r="4" spans="1:12" ht="28.5" customHeight="1">
      <c r="A4" s="13" t="s">
        <v>73</v>
      </c>
      <c r="B4" s="152"/>
      <c r="C4" s="152"/>
      <c r="D4" s="152"/>
      <c r="E4" s="152"/>
      <c r="F4" s="152"/>
      <c r="G4" s="152"/>
      <c r="H4" s="152"/>
      <c r="I4" s="152"/>
      <c r="J4" s="152"/>
      <c r="K4" s="107"/>
      <c r="L4" s="107"/>
    </row>
    <row r="5" spans="1:12" ht="15" customHeight="1">
      <c r="A5" s="14" t="s">
        <v>47</v>
      </c>
      <c r="B5" s="153"/>
      <c r="C5" s="154"/>
      <c r="D5" s="154"/>
      <c r="E5" s="154"/>
      <c r="F5" s="154"/>
      <c r="G5" s="154"/>
      <c r="H5" s="154"/>
      <c r="I5" s="154"/>
      <c r="J5" s="154"/>
      <c r="K5" s="108"/>
      <c r="L5" s="108"/>
    </row>
    <row r="6" spans="1:12" ht="22.5" customHeight="1">
      <c r="A6" s="11" t="s">
        <v>48</v>
      </c>
      <c r="B6" s="101" t="s">
        <v>61</v>
      </c>
      <c r="C6" s="102"/>
      <c r="D6" s="102"/>
      <c r="E6" s="160" t="s">
        <v>68</v>
      </c>
      <c r="F6" s="160"/>
      <c r="G6" s="160"/>
      <c r="H6" s="160"/>
      <c r="I6" s="160"/>
      <c r="J6" s="161"/>
      <c r="K6" s="109"/>
      <c r="L6" s="109"/>
    </row>
    <row r="7" spans="1:12" ht="7.5" customHeight="1">
      <c r="A7" s="5"/>
      <c r="B7" s="3"/>
      <c r="C7" s="3"/>
      <c r="D7" s="59"/>
      <c r="E7" s="59"/>
      <c r="F7" s="3"/>
      <c r="G7" s="3"/>
      <c r="H7" s="3"/>
      <c r="I7" s="3"/>
      <c r="J7" s="73"/>
      <c r="K7" s="59"/>
      <c r="L7" s="59"/>
    </row>
    <row r="8" spans="1:12" ht="15">
      <c r="A8" s="26" t="s">
        <v>29</v>
      </c>
      <c r="B8" s="103"/>
      <c r="C8" s="146" t="s">
        <v>30</v>
      </c>
      <c r="D8" s="146"/>
      <c r="E8" s="155" t="s">
        <v>74</v>
      </c>
      <c r="F8" s="155"/>
      <c r="G8" s="155"/>
      <c r="H8" s="155"/>
      <c r="I8" s="155"/>
      <c r="J8" s="155"/>
      <c r="K8" s="110"/>
      <c r="L8" s="110"/>
    </row>
    <row r="9" spans="1:12" ht="15">
      <c r="A9" s="26" t="s">
        <v>72</v>
      </c>
      <c r="B9" s="156"/>
      <c r="C9" s="157"/>
      <c r="D9" s="157"/>
      <c r="E9" s="157"/>
      <c r="F9" s="157"/>
      <c r="G9" s="157"/>
      <c r="H9" s="157"/>
      <c r="I9" s="157"/>
      <c r="J9" s="158"/>
      <c r="K9" s="111"/>
      <c r="L9" s="111"/>
    </row>
    <row r="10" spans="1:12" ht="15">
      <c r="A10" s="26" t="s">
        <v>13</v>
      </c>
      <c r="B10" s="159" t="s">
        <v>75</v>
      </c>
      <c r="C10" s="157"/>
      <c r="D10" s="157"/>
      <c r="E10" s="157"/>
      <c r="F10" s="157"/>
      <c r="G10" s="157"/>
      <c r="H10" s="157"/>
      <c r="I10" s="157"/>
      <c r="J10" s="158"/>
      <c r="K10" s="111"/>
      <c r="L10" s="111"/>
    </row>
    <row r="11" spans="1:12" ht="7.5" customHeight="1">
      <c r="A11" s="74"/>
      <c r="B11" s="75"/>
      <c r="C11" s="76"/>
      <c r="D11" s="48"/>
      <c r="E11" s="61"/>
      <c r="F11" s="4"/>
      <c r="G11" s="4"/>
      <c r="H11" s="4"/>
      <c r="I11" s="4"/>
      <c r="J11" s="77"/>
      <c r="K11" s="59"/>
      <c r="L11" s="59"/>
    </row>
    <row r="12" spans="1:12" ht="30" customHeight="1">
      <c r="A12" s="144" t="s">
        <v>50</v>
      </c>
      <c r="B12" s="144" t="s">
        <v>51</v>
      </c>
      <c r="C12" s="147" t="s">
        <v>49</v>
      </c>
      <c r="D12" s="49" t="s">
        <v>19</v>
      </c>
      <c r="E12" s="49" t="s">
        <v>18</v>
      </c>
      <c r="F12" s="15" t="s">
        <v>17</v>
      </c>
      <c r="G12" s="15" t="s">
        <v>20</v>
      </c>
      <c r="H12" s="15" t="s">
        <v>21</v>
      </c>
      <c r="I12" s="16"/>
      <c r="J12" s="49" t="s">
        <v>0</v>
      </c>
      <c r="K12" s="112" t="s">
        <v>76</v>
      </c>
      <c r="L12" s="112" t="s">
        <v>0</v>
      </c>
    </row>
    <row r="13" spans="1:12" ht="15">
      <c r="A13" s="144"/>
      <c r="B13" s="144"/>
      <c r="C13" s="147"/>
      <c r="D13" s="49" t="s">
        <v>1</v>
      </c>
      <c r="E13" s="49" t="s">
        <v>1</v>
      </c>
      <c r="F13" s="15" t="s">
        <v>1</v>
      </c>
      <c r="G13" s="15" t="s">
        <v>1</v>
      </c>
      <c r="H13" s="15" t="s">
        <v>1</v>
      </c>
      <c r="I13" s="16"/>
      <c r="J13" s="49" t="s">
        <v>1</v>
      </c>
      <c r="K13" s="112"/>
      <c r="L13" s="112" t="s">
        <v>77</v>
      </c>
    </row>
    <row r="14" spans="1:12" ht="15">
      <c r="A14" s="17" t="s">
        <v>2</v>
      </c>
      <c r="B14" s="83"/>
      <c r="C14" s="83"/>
      <c r="D14" s="84"/>
      <c r="E14" s="84"/>
      <c r="F14" s="85"/>
      <c r="G14" s="85"/>
      <c r="H14" s="85"/>
      <c r="I14" s="45"/>
      <c r="J14" s="86"/>
      <c r="K14" s="113"/>
      <c r="L14" s="113"/>
    </row>
    <row r="15" spans="1:12" ht="15" outlineLevel="1">
      <c r="A15" s="18" t="s">
        <v>31</v>
      </c>
      <c r="B15" s="18" t="s">
        <v>64</v>
      </c>
      <c r="C15" s="18">
        <v>601860</v>
      </c>
      <c r="D15" s="65"/>
      <c r="E15" s="65"/>
      <c r="F15" s="65"/>
      <c r="G15" s="65"/>
      <c r="H15" s="65"/>
      <c r="I15" s="19"/>
      <c r="J15" s="52">
        <f aca="true" t="shared" si="0" ref="J15:J23">SUM(D15:H15)</f>
        <v>0</v>
      </c>
      <c r="K15" s="59"/>
      <c r="L15" s="59"/>
    </row>
    <row r="16" spans="1:14" s="134" customFormat="1" ht="15" outlineLevel="1">
      <c r="A16" s="135" t="s">
        <v>94</v>
      </c>
      <c r="B16" s="136" t="s">
        <v>65</v>
      </c>
      <c r="C16" s="135">
        <v>601810</v>
      </c>
      <c r="D16" s="137">
        <v>10200</v>
      </c>
      <c r="E16" s="137">
        <f aca="true" t="shared" si="1" ref="E16:F23">+D16*1.04</f>
        <v>10608</v>
      </c>
      <c r="F16" s="137">
        <f t="shared" si="1"/>
        <v>11032.32</v>
      </c>
      <c r="G16" s="137"/>
      <c r="H16" s="137"/>
      <c r="I16" s="19"/>
      <c r="J16" s="138">
        <f t="shared" si="0"/>
        <v>31840.32</v>
      </c>
      <c r="K16" s="139">
        <f>+D16+E16+F16</f>
        <v>31840.32</v>
      </c>
      <c r="L16" s="139"/>
      <c r="N16" s="134" t="s">
        <v>84</v>
      </c>
    </row>
    <row r="17" spans="1:14" s="134" customFormat="1" ht="15" outlineLevel="1">
      <c r="A17" s="135"/>
      <c r="B17" s="136" t="s">
        <v>65</v>
      </c>
      <c r="C17" s="135">
        <v>601810</v>
      </c>
      <c r="D17" s="137">
        <v>6373</v>
      </c>
      <c r="E17" s="137">
        <f t="shared" si="1"/>
        <v>6627.92</v>
      </c>
      <c r="F17" s="137">
        <f t="shared" si="1"/>
        <v>6893.0368</v>
      </c>
      <c r="G17" s="137"/>
      <c r="H17" s="137"/>
      <c r="I17" s="19"/>
      <c r="J17" s="138">
        <f t="shared" si="0"/>
        <v>19893.9568</v>
      </c>
      <c r="K17" s="139">
        <f>+D17+E17+F17</f>
        <v>19893.9568</v>
      </c>
      <c r="L17" s="139"/>
      <c r="N17" s="134" t="s">
        <v>84</v>
      </c>
    </row>
    <row r="18" spans="1:14" s="134" customFormat="1" ht="15" outlineLevel="1">
      <c r="A18" s="140"/>
      <c r="B18" s="136" t="s">
        <v>62</v>
      </c>
      <c r="C18" s="135">
        <v>601840</v>
      </c>
      <c r="D18" s="137">
        <v>8087</v>
      </c>
      <c r="E18" s="137">
        <f t="shared" si="1"/>
        <v>8410.48</v>
      </c>
      <c r="F18" s="137">
        <f t="shared" si="1"/>
        <v>8746.8992</v>
      </c>
      <c r="G18" s="137"/>
      <c r="H18" s="137"/>
      <c r="I18" s="19"/>
      <c r="J18" s="138">
        <f t="shared" si="0"/>
        <v>25244.3792</v>
      </c>
      <c r="K18" s="139">
        <f>+D18+E18+F18</f>
        <v>25244.3792</v>
      </c>
      <c r="L18" s="139"/>
      <c r="N18" s="134" t="s">
        <v>84</v>
      </c>
    </row>
    <row r="19" spans="1:12" ht="14.25" outlineLevel="1">
      <c r="A19" s="34" t="s">
        <v>78</v>
      </c>
      <c r="B19" s="20" t="s">
        <v>65</v>
      </c>
      <c r="C19" s="18">
        <v>601810</v>
      </c>
      <c r="D19" s="50">
        <v>31000</v>
      </c>
      <c r="E19" s="50">
        <f t="shared" si="1"/>
        <v>32240</v>
      </c>
      <c r="F19" s="50">
        <f t="shared" si="1"/>
        <v>33529.6</v>
      </c>
      <c r="G19" s="50"/>
      <c r="H19" s="50"/>
      <c r="I19" s="21"/>
      <c r="J19" s="52">
        <f t="shared" si="0"/>
        <v>96769.6</v>
      </c>
      <c r="K19" s="59"/>
      <c r="L19" s="59"/>
    </row>
    <row r="20" spans="1:12" ht="14.25" outlineLevel="1">
      <c r="A20" s="34" t="s">
        <v>80</v>
      </c>
      <c r="B20" s="20" t="s">
        <v>63</v>
      </c>
      <c r="C20" s="18">
        <v>601830</v>
      </c>
      <c r="D20" s="50">
        <v>12000</v>
      </c>
      <c r="E20" s="50">
        <f t="shared" si="1"/>
        <v>12480</v>
      </c>
      <c r="F20" s="50">
        <f t="shared" si="1"/>
        <v>12979.2</v>
      </c>
      <c r="G20" s="50"/>
      <c r="H20" s="50"/>
      <c r="I20" s="21"/>
      <c r="J20" s="52">
        <f t="shared" si="0"/>
        <v>37459.2</v>
      </c>
      <c r="K20" s="59"/>
      <c r="L20" s="59"/>
    </row>
    <row r="21" spans="1:12" ht="14.25" outlineLevel="1">
      <c r="A21" s="34" t="s">
        <v>81</v>
      </c>
      <c r="B21" s="20" t="s">
        <v>79</v>
      </c>
      <c r="C21" s="18">
        <v>601830</v>
      </c>
      <c r="D21" s="50">
        <v>7200</v>
      </c>
      <c r="E21" s="50">
        <f t="shared" si="1"/>
        <v>7488</v>
      </c>
      <c r="F21" s="50">
        <f t="shared" si="1"/>
        <v>7787.52</v>
      </c>
      <c r="G21" s="50"/>
      <c r="H21" s="50"/>
      <c r="I21" s="21"/>
      <c r="J21" s="52">
        <f t="shared" si="0"/>
        <v>22475.52</v>
      </c>
      <c r="K21" s="59"/>
      <c r="L21" s="59"/>
    </row>
    <row r="22" spans="1:12" ht="14.25" outlineLevel="1">
      <c r="A22" s="34" t="s">
        <v>82</v>
      </c>
      <c r="B22" s="20" t="s">
        <v>63</v>
      </c>
      <c r="C22" s="18">
        <v>601830</v>
      </c>
      <c r="D22" s="50">
        <v>12000</v>
      </c>
      <c r="E22" s="50">
        <f t="shared" si="1"/>
        <v>12480</v>
      </c>
      <c r="F22" s="50">
        <f t="shared" si="1"/>
        <v>12979.2</v>
      </c>
      <c r="G22" s="50"/>
      <c r="H22" s="50"/>
      <c r="I22" s="21"/>
      <c r="J22" s="52">
        <f t="shared" si="0"/>
        <v>37459.2</v>
      </c>
      <c r="K22" s="59"/>
      <c r="L22" s="59"/>
    </row>
    <row r="23" spans="1:12" ht="14.25" outlineLevel="1">
      <c r="A23" s="34" t="s">
        <v>83</v>
      </c>
      <c r="B23" s="20" t="s">
        <v>79</v>
      </c>
      <c r="C23" s="18">
        <v>601830</v>
      </c>
      <c r="D23" s="50">
        <v>7200</v>
      </c>
      <c r="E23" s="50">
        <f t="shared" si="1"/>
        <v>7488</v>
      </c>
      <c r="F23" s="50">
        <f t="shared" si="1"/>
        <v>7787.52</v>
      </c>
      <c r="G23" s="50"/>
      <c r="H23" s="50"/>
      <c r="I23" s="21"/>
      <c r="J23" s="52">
        <f t="shared" si="0"/>
        <v>22475.52</v>
      </c>
      <c r="K23" s="59"/>
      <c r="L23" s="59"/>
    </row>
    <row r="24" spans="1:12" ht="14.25" outlineLevel="1">
      <c r="A24" s="78"/>
      <c r="B24" s="82"/>
      <c r="C24" s="79"/>
      <c r="D24" s="71"/>
      <c r="E24" s="71"/>
      <c r="F24" s="71"/>
      <c r="G24" s="71"/>
      <c r="H24" s="71"/>
      <c r="I24" s="72"/>
      <c r="J24" s="52"/>
      <c r="K24" s="59"/>
      <c r="L24" s="59"/>
    </row>
    <row r="25" spans="1:13" ht="15.75" thickBot="1">
      <c r="A25" s="80" t="s">
        <v>43</v>
      </c>
      <c r="B25" s="68"/>
      <c r="C25" s="81"/>
      <c r="D25" s="69">
        <f>SUM(D15:D24)</f>
        <v>94060</v>
      </c>
      <c r="E25" s="69">
        <f>SUM(E15:E24)</f>
        <v>97822.4</v>
      </c>
      <c r="F25" s="69">
        <f>SUM(F15:F24)</f>
        <v>101735.296</v>
      </c>
      <c r="G25" s="69">
        <f>SUM(G15:G24)</f>
        <v>0</v>
      </c>
      <c r="H25" s="69">
        <f>SUM(H15:H24)</f>
        <v>0</v>
      </c>
      <c r="I25" s="70"/>
      <c r="J25" s="55">
        <f>+SUM(J15:J24)</f>
        <v>293617.696</v>
      </c>
      <c r="K25" s="114"/>
      <c r="L25" s="114"/>
      <c r="M25" s="2" t="b">
        <f>+SUM(D25:H25)=J25</f>
        <v>1</v>
      </c>
    </row>
    <row r="26" spans="1:12" ht="15.75" thickTop="1">
      <c r="A26" s="67" t="s">
        <v>32</v>
      </c>
      <c r="B26" s="87"/>
      <c r="C26" s="87"/>
      <c r="D26" s="88"/>
      <c r="E26" s="89"/>
      <c r="F26" s="89"/>
      <c r="G26" s="89"/>
      <c r="H26" s="89"/>
      <c r="I26" s="45"/>
      <c r="J26" s="89"/>
      <c r="K26" s="115"/>
      <c r="L26" s="115"/>
    </row>
    <row r="27" spans="1:12" ht="15" outlineLevel="1">
      <c r="A27" s="83"/>
      <c r="B27" s="18" t="s">
        <v>66</v>
      </c>
      <c r="C27" s="18">
        <v>603000</v>
      </c>
      <c r="D27" s="50"/>
      <c r="E27" s="50"/>
      <c r="F27" s="50"/>
      <c r="G27" s="50"/>
      <c r="H27" s="50"/>
      <c r="I27" s="22"/>
      <c r="J27" s="50">
        <f aca="true" t="shared" si="2" ref="J27:J36">SUM(D27:H27)</f>
        <v>0</v>
      </c>
      <c r="K27" s="116"/>
      <c r="L27" s="116"/>
    </row>
    <row r="28" spans="1:12" ht="14.25" outlineLevel="1">
      <c r="A28" s="14" t="s">
        <v>34</v>
      </c>
      <c r="B28" s="23">
        <v>0.062</v>
      </c>
      <c r="C28" s="18">
        <v>603001</v>
      </c>
      <c r="D28" s="52">
        <f>(D$25-D$15-D$20-D22)*$B28</f>
        <v>4343.72</v>
      </c>
      <c r="E28" s="52">
        <f>(E$25-E$15-E$20-E22)*$B28</f>
        <v>4517.4688</v>
      </c>
      <c r="F28" s="52">
        <f>(F$25-F$15-F$20-F22)*$B28</f>
        <v>4698.167552000001</v>
      </c>
      <c r="G28" s="52">
        <f>(G$25-G$15-G$20)*$B28</f>
        <v>0</v>
      </c>
      <c r="H28" s="52">
        <f>(H$25-H$15-H$20)*$B28</f>
        <v>0</v>
      </c>
      <c r="I28" s="21"/>
      <c r="J28" s="50">
        <f t="shared" si="2"/>
        <v>13559.356352</v>
      </c>
      <c r="K28" s="116"/>
      <c r="L28" s="116"/>
    </row>
    <row r="29" spans="1:13" ht="14.25" outlineLevel="1">
      <c r="A29" s="14" t="s">
        <v>35</v>
      </c>
      <c r="B29" s="23">
        <v>0.0282</v>
      </c>
      <c r="C29" s="18">
        <v>603007</v>
      </c>
      <c r="D29" s="52">
        <f aca="true" t="shared" si="3" ref="D29:H30">(D$25-D$15)*$B29</f>
        <v>2652.4919999999997</v>
      </c>
      <c r="E29" s="52">
        <f t="shared" si="3"/>
        <v>2758.59168</v>
      </c>
      <c r="F29" s="52">
        <f t="shared" si="3"/>
        <v>2868.9353472</v>
      </c>
      <c r="G29" s="52">
        <f t="shared" si="3"/>
        <v>0</v>
      </c>
      <c r="H29" s="52">
        <f t="shared" si="3"/>
        <v>0</v>
      </c>
      <c r="I29" s="21"/>
      <c r="J29" s="50">
        <f t="shared" si="2"/>
        <v>8280.0190272</v>
      </c>
      <c r="K29" s="116"/>
      <c r="L29" s="116"/>
      <c r="M29" s="2">
        <f>(39065-4800)*0.1577</f>
        <v>5403.5905</v>
      </c>
    </row>
    <row r="30" spans="1:12" ht="14.25" outlineLevel="1">
      <c r="A30" s="14" t="s">
        <v>36</v>
      </c>
      <c r="B30" s="23">
        <v>0.053</v>
      </c>
      <c r="C30" s="18">
        <v>603010</v>
      </c>
      <c r="D30" s="52">
        <f t="shared" si="3"/>
        <v>4985.18</v>
      </c>
      <c r="E30" s="52">
        <f t="shared" si="3"/>
        <v>5184.5872</v>
      </c>
      <c r="F30" s="52">
        <f t="shared" si="3"/>
        <v>5391.970688</v>
      </c>
      <c r="G30" s="52">
        <f t="shared" si="3"/>
        <v>0</v>
      </c>
      <c r="H30" s="52">
        <f t="shared" si="3"/>
        <v>0</v>
      </c>
      <c r="I30" s="21"/>
      <c r="J30" s="50">
        <f t="shared" si="2"/>
        <v>15561.737888</v>
      </c>
      <c r="K30" s="116"/>
      <c r="L30" s="116"/>
    </row>
    <row r="31" spans="1:12" ht="15" outlineLevel="1">
      <c r="A31" s="14" t="s">
        <v>37</v>
      </c>
      <c r="B31" s="23">
        <v>0.0145</v>
      </c>
      <c r="C31" s="18">
        <v>603012</v>
      </c>
      <c r="D31" s="52">
        <f>(D$25-D$15-D$20-D22)*$B31</f>
        <v>1015.87</v>
      </c>
      <c r="E31" s="52">
        <f>(E$25-E$15-E$20-E22)*$B31</f>
        <v>1056.5048</v>
      </c>
      <c r="F31" s="52">
        <f>(F$25-F$15-F$20-F22)*$B31</f>
        <v>1098.7649920000001</v>
      </c>
      <c r="G31" s="52">
        <f>(G$25-G$15-G$20)*$B31</f>
        <v>0</v>
      </c>
      <c r="H31" s="52">
        <f>(H$25-H$15-H$20)*$B31</f>
        <v>0</v>
      </c>
      <c r="I31" s="22"/>
      <c r="J31" s="50">
        <f t="shared" si="2"/>
        <v>3171.139792</v>
      </c>
      <c r="K31" s="116"/>
      <c r="L31" s="116"/>
    </row>
    <row r="32" spans="1:12" ht="15" outlineLevel="1">
      <c r="A32" s="14" t="s">
        <v>38</v>
      </c>
      <c r="B32" s="23">
        <v>0.1</v>
      </c>
      <c r="C32" s="18">
        <v>603005</v>
      </c>
      <c r="D32" s="66"/>
      <c r="E32" s="51"/>
      <c r="F32" s="51"/>
      <c r="G32" s="51"/>
      <c r="H32" s="51"/>
      <c r="I32" s="22"/>
      <c r="J32" s="50">
        <f t="shared" si="2"/>
        <v>0</v>
      </c>
      <c r="K32" s="116"/>
      <c r="L32" s="116"/>
    </row>
    <row r="33" spans="1:12" ht="14.25" outlineLevel="1">
      <c r="A33" s="14" t="s">
        <v>52</v>
      </c>
      <c r="B33" s="23"/>
      <c r="C33" s="18">
        <v>603004</v>
      </c>
      <c r="D33" s="52"/>
      <c r="E33" s="50"/>
      <c r="F33" s="50"/>
      <c r="G33" s="50"/>
      <c r="H33" s="50"/>
      <c r="I33" s="21"/>
      <c r="J33" s="50">
        <f t="shared" si="2"/>
        <v>0</v>
      </c>
      <c r="K33" s="116"/>
      <c r="L33" s="116"/>
    </row>
    <row r="34" spans="1:12" ht="14.25" outlineLevel="1">
      <c r="A34" s="14" t="s">
        <v>53</v>
      </c>
      <c r="B34" s="23">
        <v>0.024</v>
      </c>
      <c r="C34" s="18">
        <v>603003</v>
      </c>
      <c r="D34" s="52"/>
      <c r="E34" s="50"/>
      <c r="F34" s="50"/>
      <c r="G34" s="50"/>
      <c r="H34" s="50"/>
      <c r="I34" s="21"/>
      <c r="J34" s="50">
        <f>SUM(D34:H34)</f>
        <v>0</v>
      </c>
      <c r="K34" s="116"/>
      <c r="L34" s="116"/>
    </row>
    <row r="35" spans="1:12" ht="15" outlineLevel="1">
      <c r="A35" s="14" t="s">
        <v>54</v>
      </c>
      <c r="B35" s="23">
        <v>0.0045</v>
      </c>
      <c r="C35" s="18">
        <v>603013</v>
      </c>
      <c r="D35" s="52"/>
      <c r="E35" s="51"/>
      <c r="F35" s="51"/>
      <c r="G35" s="51"/>
      <c r="H35" s="51"/>
      <c r="I35" s="22"/>
      <c r="J35" s="50">
        <f t="shared" si="2"/>
        <v>0</v>
      </c>
      <c r="K35" s="116"/>
      <c r="L35" s="116"/>
    </row>
    <row r="36" spans="1:12" ht="15" outlineLevel="1">
      <c r="A36" s="14" t="s">
        <v>55</v>
      </c>
      <c r="B36" s="23">
        <v>0.001</v>
      </c>
      <c r="C36" s="18">
        <v>603011</v>
      </c>
      <c r="D36" s="52"/>
      <c r="E36" s="51"/>
      <c r="F36" s="51"/>
      <c r="G36" s="51"/>
      <c r="H36" s="51"/>
      <c r="I36" s="22"/>
      <c r="J36" s="50">
        <f t="shared" si="2"/>
        <v>0</v>
      </c>
      <c r="K36" s="116"/>
      <c r="L36" s="116"/>
    </row>
    <row r="37" spans="1:13" ht="15">
      <c r="A37" s="8" t="s">
        <v>39</v>
      </c>
      <c r="B37" s="83"/>
      <c r="C37" s="90"/>
      <c r="D37" s="51">
        <f>SUM(D27:D36)</f>
        <v>12997.262</v>
      </c>
      <c r="E37" s="51">
        <f>SUM(E27:E36)</f>
        <v>13517.15248</v>
      </c>
      <c r="F37" s="51">
        <f>SUM(F27:F36)</f>
        <v>14057.8385792</v>
      </c>
      <c r="G37" s="51">
        <f>SUM(G27:G36)</f>
        <v>0</v>
      </c>
      <c r="H37" s="51">
        <f>SUM(H27:H36)</f>
        <v>0</v>
      </c>
      <c r="I37" s="22"/>
      <c r="J37" s="55">
        <f>+SUM(J27:J36)</f>
        <v>40572.2530592</v>
      </c>
      <c r="K37" s="114"/>
      <c r="L37" s="114"/>
      <c r="M37" s="2" t="b">
        <f>+SUM(D37:H37)=J37</f>
        <v>1</v>
      </c>
    </row>
    <row r="38" spans="1:12" ht="7.5" customHeight="1">
      <c r="A38" s="38"/>
      <c r="B38" s="42"/>
      <c r="C38" s="41"/>
      <c r="D38" s="53"/>
      <c r="E38" s="53"/>
      <c r="F38" s="53"/>
      <c r="G38" s="53"/>
      <c r="H38" s="53"/>
      <c r="I38" s="46"/>
      <c r="J38" s="54"/>
      <c r="K38" s="117"/>
      <c r="L38" s="117"/>
    </row>
    <row r="39" spans="1:12" ht="15">
      <c r="A39" s="8" t="s">
        <v>4</v>
      </c>
      <c r="B39" s="18"/>
      <c r="C39" s="14"/>
      <c r="D39" s="52"/>
      <c r="E39" s="52"/>
      <c r="F39" s="52"/>
      <c r="G39" s="52"/>
      <c r="H39" s="52"/>
      <c r="I39" s="24"/>
      <c r="J39" s="52"/>
      <c r="K39" s="59"/>
      <c r="L39" s="59"/>
    </row>
    <row r="40" spans="1:12" ht="14.25" outlineLevel="1">
      <c r="A40" s="18" t="s">
        <v>57</v>
      </c>
      <c r="B40" s="18"/>
      <c r="C40" s="25">
        <v>606001</v>
      </c>
      <c r="D40" s="50">
        <v>3500</v>
      </c>
      <c r="E40" s="50">
        <v>3500</v>
      </c>
      <c r="F40" s="50">
        <v>2000</v>
      </c>
      <c r="G40" s="50"/>
      <c r="H40" s="50"/>
      <c r="I40" s="21"/>
      <c r="J40" s="52">
        <f>SUM(D40:H40)</f>
        <v>9000</v>
      </c>
      <c r="K40" s="59"/>
      <c r="L40" s="59"/>
    </row>
    <row r="41" spans="1:12" ht="14.25" outlineLevel="1">
      <c r="A41" s="18" t="s">
        <v>58</v>
      </c>
      <c r="B41" s="18"/>
      <c r="C41" s="25">
        <v>606002</v>
      </c>
      <c r="D41" s="50"/>
      <c r="E41" s="50"/>
      <c r="F41" s="50"/>
      <c r="G41" s="50"/>
      <c r="H41" s="50"/>
      <c r="I41" s="21"/>
      <c r="J41" s="52">
        <f>SUM(D41:H41)</f>
        <v>0</v>
      </c>
      <c r="K41" s="59"/>
      <c r="L41" s="59"/>
    </row>
    <row r="42" spans="1:12" ht="14.25" outlineLevel="1">
      <c r="A42" s="18" t="s">
        <v>12</v>
      </c>
      <c r="B42" s="18"/>
      <c r="C42" s="25">
        <v>606830</v>
      </c>
      <c r="D42" s="50"/>
      <c r="E42" s="50"/>
      <c r="F42" s="50"/>
      <c r="G42" s="50"/>
      <c r="H42" s="50"/>
      <c r="I42" s="21"/>
      <c r="J42" s="52">
        <f>SUM(D42:H42)</f>
        <v>0</v>
      </c>
      <c r="K42" s="59"/>
      <c r="L42" s="59"/>
    </row>
    <row r="43" spans="1:13" s="1" customFormat="1" ht="15">
      <c r="A43" s="8" t="s">
        <v>40</v>
      </c>
      <c r="B43" s="8"/>
      <c r="C43" s="26"/>
      <c r="D43" s="51">
        <f>SUM(D40:D42)</f>
        <v>3500</v>
      </c>
      <c r="E43" s="51">
        <f>SUM(E40:E42)</f>
        <v>3500</v>
      </c>
      <c r="F43" s="51">
        <f>SUM(F40:F42)</f>
        <v>2000</v>
      </c>
      <c r="G43" s="51">
        <f>SUM(G40:G42)</f>
        <v>0</v>
      </c>
      <c r="H43" s="51">
        <f>SUM(H40:H42)</f>
        <v>0</v>
      </c>
      <c r="I43" s="22"/>
      <c r="J43" s="51">
        <f>SUM(J40:J42)</f>
        <v>9000</v>
      </c>
      <c r="K43" s="118"/>
      <c r="L43" s="118"/>
      <c r="M43" s="2" t="b">
        <f>+SUM(D43:H43)=J43</f>
        <v>1</v>
      </c>
    </row>
    <row r="44" spans="1:12" ht="7.5" customHeight="1">
      <c r="A44" s="38"/>
      <c r="B44" s="42"/>
      <c r="C44" s="41"/>
      <c r="D44" s="53"/>
      <c r="E44" s="53"/>
      <c r="F44" s="53"/>
      <c r="G44" s="53"/>
      <c r="H44" s="53"/>
      <c r="I44" s="46"/>
      <c r="J44" s="53"/>
      <c r="K44" s="119"/>
      <c r="L44" s="119"/>
    </row>
    <row r="45" spans="1:12" ht="15">
      <c r="A45" s="8" t="s">
        <v>22</v>
      </c>
      <c r="B45" s="83"/>
      <c r="C45" s="90"/>
      <c r="D45" s="91"/>
      <c r="E45" s="91"/>
      <c r="F45" s="91"/>
      <c r="G45" s="91"/>
      <c r="H45" s="91"/>
      <c r="I45" s="45"/>
      <c r="J45" s="91"/>
      <c r="K45" s="115"/>
      <c r="L45" s="115"/>
    </row>
    <row r="46" spans="1:13" ht="15" outlineLevel="1">
      <c r="A46" s="18" t="s">
        <v>59</v>
      </c>
      <c r="B46" s="18"/>
      <c r="C46" s="14">
        <v>660986</v>
      </c>
      <c r="D46" s="50"/>
      <c r="E46" s="51"/>
      <c r="F46" s="51"/>
      <c r="G46" s="51"/>
      <c r="H46" s="51"/>
      <c r="I46" s="22"/>
      <c r="J46" s="50">
        <f>SUM(D46:H46)</f>
        <v>0</v>
      </c>
      <c r="K46" s="120"/>
      <c r="L46" s="120"/>
      <c r="M46" s="5"/>
    </row>
    <row r="47" spans="1:13" ht="15" outlineLevel="1">
      <c r="A47" s="18" t="s">
        <v>56</v>
      </c>
      <c r="B47" s="18" t="s">
        <v>60</v>
      </c>
      <c r="C47" s="14">
        <v>609005</v>
      </c>
      <c r="D47" s="50"/>
      <c r="E47" s="51"/>
      <c r="F47" s="51"/>
      <c r="G47" s="51"/>
      <c r="H47" s="51"/>
      <c r="I47" s="22"/>
      <c r="J47" s="50">
        <f>SUM(D47:H47)</f>
        <v>0</v>
      </c>
      <c r="K47" s="116"/>
      <c r="L47" s="116"/>
      <c r="M47" s="3"/>
    </row>
    <row r="48" spans="1:13" ht="15">
      <c r="A48" s="8" t="s">
        <v>41</v>
      </c>
      <c r="B48" s="18"/>
      <c r="C48" s="14"/>
      <c r="D48" s="51">
        <f>SUM(D46:D47)</f>
        <v>0</v>
      </c>
      <c r="E48" s="51">
        <f>SUM(E46:E47)</f>
        <v>0</v>
      </c>
      <c r="F48" s="51">
        <f>SUM(F46:F47)</f>
        <v>0</v>
      </c>
      <c r="G48" s="51">
        <f>SUM(G46:G47)</f>
        <v>0</v>
      </c>
      <c r="H48" s="51">
        <f>SUM(H46:H47)</f>
        <v>0</v>
      </c>
      <c r="I48" s="22"/>
      <c r="J48" s="51">
        <f>SUM(J46:J47)</f>
        <v>0</v>
      </c>
      <c r="K48" s="118"/>
      <c r="L48" s="118"/>
      <c r="M48" s="2" t="b">
        <f>+SUM(D48:H48)=J48</f>
        <v>1</v>
      </c>
    </row>
    <row r="49" spans="1:14" ht="7.5" customHeight="1">
      <c r="A49" s="38"/>
      <c r="B49" s="42"/>
      <c r="C49" s="43"/>
      <c r="D49" s="53"/>
      <c r="E49" s="53"/>
      <c r="F49" s="53"/>
      <c r="G49" s="53"/>
      <c r="H49" s="53"/>
      <c r="I49" s="46"/>
      <c r="J49" s="53"/>
      <c r="K49" s="121"/>
      <c r="L49" s="121"/>
      <c r="M49" s="5"/>
      <c r="N49" s="3"/>
    </row>
    <row r="50" spans="1:14" ht="15">
      <c r="A50" s="8" t="s">
        <v>3</v>
      </c>
      <c r="B50" s="83"/>
      <c r="C50" s="92"/>
      <c r="D50" s="91"/>
      <c r="E50" s="91"/>
      <c r="F50" s="91"/>
      <c r="G50" s="91"/>
      <c r="H50" s="91"/>
      <c r="I50" s="45"/>
      <c r="J50" s="91"/>
      <c r="K50" s="115"/>
      <c r="L50" s="115"/>
      <c r="M50" s="3"/>
      <c r="N50" s="3"/>
    </row>
    <row r="51" spans="1:14" ht="14.25">
      <c r="A51" s="18" t="s">
        <v>10</v>
      </c>
      <c r="B51" s="18" t="s">
        <v>86</v>
      </c>
      <c r="C51" s="28">
        <v>660003</v>
      </c>
      <c r="D51" s="50">
        <v>4000</v>
      </c>
      <c r="E51" s="50">
        <v>3000</v>
      </c>
      <c r="F51" s="50">
        <v>2000</v>
      </c>
      <c r="G51" s="50"/>
      <c r="H51" s="50"/>
      <c r="I51" s="21"/>
      <c r="J51" s="50">
        <f>SUM(D51:H51)</f>
        <v>9000</v>
      </c>
      <c r="K51" s="116"/>
      <c r="L51" s="116"/>
      <c r="M51" s="3"/>
      <c r="N51" s="3"/>
    </row>
    <row r="52" spans="1:14" ht="14.25">
      <c r="A52" s="18" t="s">
        <v>10</v>
      </c>
      <c r="B52" s="18" t="s">
        <v>85</v>
      </c>
      <c r="C52" s="28">
        <v>660003</v>
      </c>
      <c r="D52" s="50">
        <v>1200</v>
      </c>
      <c r="E52" s="50"/>
      <c r="F52" s="50"/>
      <c r="G52" s="50"/>
      <c r="H52" s="50"/>
      <c r="I52" s="21"/>
      <c r="J52" s="50">
        <f>SUM(D52:H52)</f>
        <v>1200</v>
      </c>
      <c r="K52" s="116"/>
      <c r="L52" s="116"/>
      <c r="M52" s="3"/>
      <c r="N52" s="3"/>
    </row>
    <row r="53" spans="1:14" ht="15">
      <c r="A53" s="8" t="s">
        <v>42</v>
      </c>
      <c r="B53" s="18"/>
      <c r="C53" s="27"/>
      <c r="D53" s="51">
        <f>SUM(D51:D52)</f>
        <v>5200</v>
      </c>
      <c r="E53" s="51">
        <f>SUM(E51)</f>
        <v>3000</v>
      </c>
      <c r="F53" s="51">
        <f>SUM(F51)</f>
        <v>2000</v>
      </c>
      <c r="G53" s="51">
        <f>SUM(G51)</f>
        <v>0</v>
      </c>
      <c r="H53" s="51">
        <f>SUM(H51)</f>
        <v>0</v>
      </c>
      <c r="I53" s="22"/>
      <c r="J53" s="51">
        <f>SUM(J51:J52)</f>
        <v>10200</v>
      </c>
      <c r="K53" s="118"/>
      <c r="L53" s="118"/>
      <c r="M53" s="2" t="b">
        <f>+SUM(D53:H53)=J53</f>
        <v>1</v>
      </c>
      <c r="N53" s="3"/>
    </row>
    <row r="54" spans="1:13" ht="7.5" customHeight="1">
      <c r="A54" s="42"/>
      <c r="B54" s="42"/>
      <c r="C54" s="43"/>
      <c r="D54" s="54"/>
      <c r="E54" s="54"/>
      <c r="F54" s="54"/>
      <c r="G54" s="54"/>
      <c r="H54" s="54"/>
      <c r="I54" s="45"/>
      <c r="J54" s="63"/>
      <c r="K54" s="122"/>
      <c r="L54" s="122"/>
      <c r="M54" s="3"/>
    </row>
    <row r="55" spans="1:13" ht="15">
      <c r="A55" s="8" t="s">
        <v>5</v>
      </c>
      <c r="B55" s="83"/>
      <c r="C55" s="92"/>
      <c r="D55" s="93"/>
      <c r="E55" s="93"/>
      <c r="F55" s="93"/>
      <c r="G55" s="93"/>
      <c r="H55" s="93"/>
      <c r="I55" s="45"/>
      <c r="J55" s="94"/>
      <c r="K55" s="123"/>
      <c r="L55" s="123"/>
      <c r="M55" s="3"/>
    </row>
    <row r="56" spans="1:13" ht="14.25" outlineLevel="1">
      <c r="A56" s="18" t="s">
        <v>67</v>
      </c>
      <c r="B56" s="18"/>
      <c r="C56" s="27">
        <v>613810</v>
      </c>
      <c r="D56" s="52"/>
      <c r="E56" s="52"/>
      <c r="F56" s="52"/>
      <c r="G56" s="52"/>
      <c r="H56" s="52"/>
      <c r="I56" s="29"/>
      <c r="J56" s="50">
        <f>SUM(D56:H56)</f>
        <v>0</v>
      </c>
      <c r="K56" s="116"/>
      <c r="L56" s="116"/>
      <c r="M56" s="3"/>
    </row>
    <row r="57" spans="1:13" ht="14.25" outlineLevel="1">
      <c r="A57" s="18" t="s">
        <v>16</v>
      </c>
      <c r="B57" s="18"/>
      <c r="C57" s="30">
        <v>604090</v>
      </c>
      <c r="D57" s="52"/>
      <c r="E57" s="52"/>
      <c r="F57" s="52"/>
      <c r="G57" s="52"/>
      <c r="H57" s="52"/>
      <c r="I57" s="29"/>
      <c r="J57" s="50">
        <f>SUM(D57:H57)</f>
        <v>0</v>
      </c>
      <c r="K57" s="116"/>
      <c r="L57" s="116"/>
      <c r="M57" s="3"/>
    </row>
    <row r="58" spans="1:14" ht="14.25" outlineLevel="1">
      <c r="A58" s="18" t="s">
        <v>11</v>
      </c>
      <c r="B58" s="18"/>
      <c r="C58" s="27"/>
      <c r="D58" s="52"/>
      <c r="E58" s="52"/>
      <c r="F58" s="52"/>
      <c r="G58" s="52"/>
      <c r="H58" s="52"/>
      <c r="I58" s="29"/>
      <c r="J58" s="50">
        <f>SUM(D58:H58)</f>
        <v>0</v>
      </c>
      <c r="K58" s="116"/>
      <c r="L58" s="116"/>
      <c r="M58" s="3"/>
      <c r="N58" s="3"/>
    </row>
    <row r="59" spans="1:14" ht="14.25" outlineLevel="1">
      <c r="A59" s="18" t="s">
        <v>15</v>
      </c>
      <c r="B59" s="18" t="s">
        <v>88</v>
      </c>
      <c r="C59" s="27"/>
      <c r="D59" s="52">
        <v>108752</v>
      </c>
      <c r="E59" s="52">
        <v>108752</v>
      </c>
      <c r="F59" s="52"/>
      <c r="G59" s="52"/>
      <c r="H59" s="52"/>
      <c r="I59" s="29"/>
      <c r="J59" s="50">
        <f>SUM(D59:H59)</f>
        <v>217504</v>
      </c>
      <c r="K59" s="116"/>
      <c r="L59" s="116"/>
      <c r="M59" s="3"/>
      <c r="N59" s="3"/>
    </row>
    <row r="60" spans="1:13" ht="14.25" outlineLevel="1">
      <c r="A60" s="18" t="s">
        <v>14</v>
      </c>
      <c r="B60" s="18"/>
      <c r="C60" s="30">
        <v>660002</v>
      </c>
      <c r="D60" s="52"/>
      <c r="E60" s="52"/>
      <c r="F60" s="52"/>
      <c r="G60" s="52"/>
      <c r="H60" s="52"/>
      <c r="I60" s="29"/>
      <c r="J60" s="50">
        <f>SUM(D60:H60)</f>
        <v>0</v>
      </c>
      <c r="K60" s="116"/>
      <c r="L60" s="116"/>
      <c r="M60" s="3"/>
    </row>
    <row r="61" spans="1:13" ht="15">
      <c r="A61" s="8" t="s">
        <v>44</v>
      </c>
      <c r="B61" s="18"/>
      <c r="C61" s="27"/>
      <c r="D61" s="56">
        <f>SUM(D56:D60)</f>
        <v>108752</v>
      </c>
      <c r="E61" s="56">
        <f>SUM(E56:E60)</f>
        <v>108752</v>
      </c>
      <c r="F61" s="56">
        <f>SUM(F56:F60)</f>
        <v>0</v>
      </c>
      <c r="G61" s="56">
        <f>SUM(G56:G60)</f>
        <v>0</v>
      </c>
      <c r="H61" s="56">
        <f>SUM(H56:H60)</f>
        <v>0</v>
      </c>
      <c r="I61" s="31"/>
      <c r="J61" s="56">
        <f>SUM(J56:J60)</f>
        <v>217504</v>
      </c>
      <c r="K61" s="124"/>
      <c r="L61" s="124"/>
      <c r="M61" s="2" t="b">
        <f>+SUM(D61:H61)=J61</f>
        <v>1</v>
      </c>
    </row>
    <row r="62" spans="1:14" ht="7.5" customHeight="1">
      <c r="A62" s="38"/>
      <c r="B62" s="42"/>
      <c r="C62" s="43"/>
      <c r="D62" s="57"/>
      <c r="E62" s="57"/>
      <c r="F62" s="57"/>
      <c r="G62" s="57"/>
      <c r="H62" s="57"/>
      <c r="I62" s="44"/>
      <c r="J62" s="57"/>
      <c r="K62" s="125"/>
      <c r="L62" s="125"/>
      <c r="M62" s="5"/>
      <c r="N62" s="3"/>
    </row>
    <row r="63" spans="1:14" ht="15">
      <c r="A63" s="8" t="s">
        <v>25</v>
      </c>
      <c r="B63" s="83"/>
      <c r="C63" s="92"/>
      <c r="D63" s="95"/>
      <c r="E63" s="95"/>
      <c r="F63" s="95"/>
      <c r="G63" s="95"/>
      <c r="H63" s="95"/>
      <c r="I63" s="45"/>
      <c r="J63" s="95"/>
      <c r="K63" s="126"/>
      <c r="L63" s="126"/>
      <c r="M63" s="3"/>
      <c r="N63" s="3"/>
    </row>
    <row r="64" spans="1:14" ht="15" outlineLevel="1">
      <c r="A64" s="14" t="s">
        <v>23</v>
      </c>
      <c r="B64" s="18" t="s">
        <v>87</v>
      </c>
      <c r="C64" s="18">
        <v>613810</v>
      </c>
      <c r="D64" s="52">
        <v>25000</v>
      </c>
      <c r="E64" s="64">
        <v>25000</v>
      </c>
      <c r="F64" s="64"/>
      <c r="G64" s="64"/>
      <c r="H64" s="64"/>
      <c r="I64" s="31"/>
      <c r="J64" s="64">
        <f>SUM(D64:H64)</f>
        <v>50000</v>
      </c>
      <c r="K64" s="127"/>
      <c r="L64" s="127"/>
      <c r="M64" s="3"/>
      <c r="N64" s="3"/>
    </row>
    <row r="65" spans="1:14" ht="15" outlineLevel="1">
      <c r="A65" s="14" t="s">
        <v>91</v>
      </c>
      <c r="B65" s="18" t="s">
        <v>87</v>
      </c>
      <c r="C65" s="18"/>
      <c r="D65" s="52">
        <v>101647</v>
      </c>
      <c r="E65" s="64">
        <v>101647</v>
      </c>
      <c r="F65" s="64"/>
      <c r="G65" s="64"/>
      <c r="H65" s="64"/>
      <c r="I65" s="31"/>
      <c r="J65" s="64">
        <f>SUM(D65:H65)</f>
        <v>203294</v>
      </c>
      <c r="K65" s="127"/>
      <c r="L65" s="127"/>
      <c r="M65" s="3"/>
      <c r="N65" s="3"/>
    </row>
    <row r="66" spans="1:12" ht="14.25" outlineLevel="1">
      <c r="A66" s="14" t="s">
        <v>24</v>
      </c>
      <c r="B66" s="18" t="s">
        <v>90</v>
      </c>
      <c r="C66" s="18">
        <v>613820</v>
      </c>
      <c r="D66" s="52">
        <v>24805</v>
      </c>
      <c r="E66" s="52">
        <v>25000</v>
      </c>
      <c r="F66" s="52">
        <v>25000</v>
      </c>
      <c r="G66" s="52"/>
      <c r="H66" s="52"/>
      <c r="I66" s="29"/>
      <c r="J66" s="64">
        <f>SUM(D66:H66)</f>
        <v>74805</v>
      </c>
      <c r="K66" s="127">
        <f>29085+51927</f>
        <v>81012</v>
      </c>
      <c r="L66" s="127"/>
    </row>
    <row r="67" spans="1:12" ht="14.25" outlineLevel="1">
      <c r="A67" s="14" t="s">
        <v>92</v>
      </c>
      <c r="B67" s="18" t="s">
        <v>90</v>
      </c>
      <c r="C67" s="18"/>
      <c r="D67" s="52"/>
      <c r="E67" s="52">
        <v>549</v>
      </c>
      <c r="F67" s="52">
        <v>1319</v>
      </c>
      <c r="G67" s="52"/>
      <c r="H67" s="52"/>
      <c r="I67" s="29"/>
      <c r="J67" s="64">
        <f>SUM(D67:H67)</f>
        <v>1868</v>
      </c>
      <c r="K67" s="127"/>
      <c r="L67" s="127"/>
    </row>
    <row r="68" spans="1:13" ht="15">
      <c r="A68" s="17" t="s">
        <v>45</v>
      </c>
      <c r="B68" s="18"/>
      <c r="C68" s="18"/>
      <c r="D68" s="56">
        <f>SUM(D64:D66)</f>
        <v>151452</v>
      </c>
      <c r="E68" s="55">
        <f>SUM(E64:E66)</f>
        <v>151647</v>
      </c>
      <c r="F68" s="55">
        <f>SUM(F64:F66)</f>
        <v>25000</v>
      </c>
      <c r="G68" s="55">
        <f>SUM(G64:G66)</f>
        <v>0</v>
      </c>
      <c r="H68" s="55">
        <f>SUM(H64:H66)</f>
        <v>0</v>
      </c>
      <c r="I68" s="10"/>
      <c r="J68" s="55">
        <f>SUM(J64:J66)</f>
        <v>328099</v>
      </c>
      <c r="K68" s="114"/>
      <c r="L68" s="114"/>
      <c r="M68" s="2" t="b">
        <f>+SUM(D68:H68)=J68</f>
        <v>1</v>
      </c>
    </row>
    <row r="69" spans="1:14" ht="7.5" customHeight="1">
      <c r="A69" s="41"/>
      <c r="B69" s="42"/>
      <c r="C69" s="42"/>
      <c r="D69" s="58"/>
      <c r="E69" s="62"/>
      <c r="F69" s="62"/>
      <c r="G69" s="62"/>
      <c r="H69" s="62"/>
      <c r="I69" s="39"/>
      <c r="J69" s="62"/>
      <c r="K69" s="128"/>
      <c r="L69" s="128"/>
      <c r="M69" s="5"/>
      <c r="N69" s="3"/>
    </row>
    <row r="70" spans="1:14" ht="15">
      <c r="A70" s="17" t="s">
        <v>26</v>
      </c>
      <c r="B70" s="83"/>
      <c r="C70" s="83"/>
      <c r="D70" s="96"/>
      <c r="E70" s="96"/>
      <c r="F70" s="96"/>
      <c r="G70" s="96"/>
      <c r="H70" s="96"/>
      <c r="I70" s="45"/>
      <c r="J70" s="96"/>
      <c r="K70" s="129"/>
      <c r="L70" s="129"/>
      <c r="M70" s="5"/>
      <c r="N70" s="3"/>
    </row>
    <row r="71" spans="1:14" ht="14.25" outlineLevel="1">
      <c r="A71" s="34" t="s">
        <v>27</v>
      </c>
      <c r="B71" s="18" t="s">
        <v>89</v>
      </c>
      <c r="C71" s="18">
        <v>619001</v>
      </c>
      <c r="D71" s="52">
        <v>8000</v>
      </c>
      <c r="E71" s="52"/>
      <c r="F71" s="52"/>
      <c r="G71" s="52"/>
      <c r="H71" s="52"/>
      <c r="I71" s="33"/>
      <c r="J71" s="52">
        <f>SUM(D71:H71)</f>
        <v>8000</v>
      </c>
      <c r="K71" s="130"/>
      <c r="L71" s="130"/>
      <c r="M71" s="5"/>
      <c r="N71" s="3"/>
    </row>
    <row r="72" spans="1:14" ht="14.25" outlineLevel="1">
      <c r="A72" s="34" t="s">
        <v>69</v>
      </c>
      <c r="C72" s="18">
        <v>619810</v>
      </c>
      <c r="D72" s="2">
        <v>0</v>
      </c>
      <c r="E72" s="52"/>
      <c r="F72" s="52"/>
      <c r="G72" s="52"/>
      <c r="H72" s="52"/>
      <c r="I72" s="33"/>
      <c r="J72" s="52">
        <f>SUM(D72:H72)</f>
        <v>0</v>
      </c>
      <c r="K72" s="130"/>
      <c r="L72" s="130"/>
      <c r="M72" s="5"/>
      <c r="N72" s="3"/>
    </row>
    <row r="73" spans="1:14" ht="15">
      <c r="A73" s="17" t="s">
        <v>46</v>
      </c>
      <c r="B73" s="18"/>
      <c r="C73" s="18"/>
      <c r="D73" s="55">
        <f>SUM(D71+D71)</f>
        <v>16000</v>
      </c>
      <c r="E73" s="55">
        <f>SUM(E71)</f>
        <v>0</v>
      </c>
      <c r="F73" s="55">
        <f>SUM(F71)</f>
        <v>0</v>
      </c>
      <c r="G73" s="55">
        <f>SUM(G71)</f>
        <v>0</v>
      </c>
      <c r="H73" s="55">
        <f>SUM(H71)</f>
        <v>0</v>
      </c>
      <c r="I73" s="10"/>
      <c r="J73" s="55">
        <f>SUM(J71:J72)</f>
        <v>8000</v>
      </c>
      <c r="K73" s="114"/>
      <c r="L73" s="114"/>
      <c r="M73" s="2" t="b">
        <f>+SUM(D73:H73)=J73</f>
        <v>0</v>
      </c>
      <c r="N73" s="3"/>
    </row>
    <row r="74" spans="1:13" ht="7.5" customHeight="1">
      <c r="A74" s="41"/>
      <c r="B74" s="39"/>
      <c r="C74" s="39"/>
      <c r="D74" s="58"/>
      <c r="E74" s="58"/>
      <c r="F74" s="58"/>
      <c r="G74" s="58"/>
      <c r="H74" s="58"/>
      <c r="I74" s="42"/>
      <c r="J74" s="58"/>
      <c r="K74" s="131"/>
      <c r="L74" s="131"/>
      <c r="M74" s="5"/>
    </row>
    <row r="75" spans="1:13" ht="15">
      <c r="A75" s="8" t="s">
        <v>6</v>
      </c>
      <c r="B75" s="32"/>
      <c r="C75" s="7"/>
      <c r="D75" s="55">
        <f>D25+D37+D43+D48+D53+D61+D68+D73</f>
        <v>391961.262</v>
      </c>
      <c r="E75" s="55">
        <f>E25+E37+E43+E48+E53+E61+E68+E73</f>
        <v>378238.55248</v>
      </c>
      <c r="F75" s="55">
        <f>F25+F37+F43+F48+F53+F61+F68+F73</f>
        <v>144793.1345792</v>
      </c>
      <c r="G75" s="55">
        <f>G25+G37+G43+G48+G53+G61+G68+G73</f>
        <v>0</v>
      </c>
      <c r="H75" s="55">
        <f>H25+H37+H43+H48+H53+H61+H68+H73</f>
        <v>0</v>
      </c>
      <c r="I75" s="9"/>
      <c r="J75" s="55">
        <f>J25+J37+J43+J48+J53+J61+J68+J73</f>
        <v>906992.9490592</v>
      </c>
      <c r="K75" s="132"/>
      <c r="L75" s="132"/>
      <c r="M75" s="5"/>
    </row>
    <row r="76" spans="1:14" ht="15">
      <c r="A76" s="8" t="s">
        <v>7</v>
      </c>
      <c r="B76" s="36">
        <v>0.25</v>
      </c>
      <c r="C76" s="18">
        <v>662994</v>
      </c>
      <c r="D76" s="141">
        <f>$B$76*D79</f>
        <v>68578.5655</v>
      </c>
      <c r="E76" s="141">
        <f>$B$76*E79</f>
        <v>69147.88812</v>
      </c>
      <c r="F76" s="141">
        <f>$B$76*F79</f>
        <v>36198.2836448</v>
      </c>
      <c r="G76" s="55">
        <f>$B$76*G79</f>
        <v>0</v>
      </c>
      <c r="H76" s="55">
        <f>$B$76*H79</f>
        <v>0</v>
      </c>
      <c r="I76" s="10"/>
      <c r="J76" s="55">
        <f>+SUM(D76:H76)</f>
        <v>173924.7372648</v>
      </c>
      <c r="K76" s="114">
        <f>0.2*J79</f>
        <v>139139.78981184002</v>
      </c>
      <c r="L76" s="114"/>
      <c r="M76" s="2" t="b">
        <f>+SUM(D76:H76)=J76</f>
        <v>1</v>
      </c>
      <c r="N76" s="134" t="s">
        <v>93</v>
      </c>
    </row>
    <row r="77" spans="1:14" ht="6" customHeight="1">
      <c r="A77" s="38"/>
      <c r="B77" s="39"/>
      <c r="C77" s="40"/>
      <c r="D77" s="54"/>
      <c r="E77" s="54"/>
      <c r="F77" s="54"/>
      <c r="G77" s="54"/>
      <c r="H77" s="54"/>
      <c r="I77" s="38"/>
      <c r="J77" s="54"/>
      <c r="K77" s="133"/>
      <c r="L77" s="133"/>
      <c r="M77" s="5"/>
      <c r="N77" s="134"/>
    </row>
    <row r="78" spans="1:14" ht="15">
      <c r="A78" s="8" t="s">
        <v>8</v>
      </c>
      <c r="B78" s="18"/>
      <c r="C78" s="8"/>
      <c r="D78" s="55">
        <f>SUM(D75:D77)</f>
        <v>460539.8275</v>
      </c>
      <c r="E78" s="55">
        <f>SUM(E75:E77)</f>
        <v>447386.44060000003</v>
      </c>
      <c r="F78" s="55">
        <f>SUM(F75:F77)</f>
        <v>180991.41822400002</v>
      </c>
      <c r="G78" s="55">
        <f>SUM(G75:G77)</f>
        <v>0</v>
      </c>
      <c r="H78" s="55">
        <f>SUM(H75:H77)</f>
        <v>0</v>
      </c>
      <c r="I78" s="10"/>
      <c r="J78" s="55">
        <f>SUM(J75:J77)</f>
        <v>1080917.686324</v>
      </c>
      <c r="K78" s="132">
        <f>+SUM(K16:K76)</f>
        <v>297130.44581184</v>
      </c>
      <c r="L78" s="132"/>
      <c r="M78" s="5"/>
      <c r="N78" s="142">
        <f>K78/J78</f>
        <v>0.2748872088700162</v>
      </c>
    </row>
    <row r="79" spans="1:13" ht="15">
      <c r="A79" s="18" t="s">
        <v>9</v>
      </c>
      <c r="B79" s="18"/>
      <c r="C79" s="18"/>
      <c r="D79" s="52">
        <f>D25+D37+D43+D48+D53+D61+D72+D64+D66</f>
        <v>274314.262</v>
      </c>
      <c r="E79" s="52">
        <f>E25+E37+E43+E48+E53+E61+E72+E64+E66</f>
        <v>276591.55248</v>
      </c>
      <c r="F79" s="52">
        <f>F25+F37+F43+F48+F53+F61+F72+F64+F66</f>
        <v>144793.1345792</v>
      </c>
      <c r="G79" s="52">
        <f>G25+G37+G43+G48+G53+G61+G68+G72</f>
        <v>0</v>
      </c>
      <c r="H79" s="52">
        <f>H25+H37+H43+H48+H53+H61+H68+H72</f>
        <v>0</v>
      </c>
      <c r="I79" s="35"/>
      <c r="J79" s="55">
        <f>+SUM(D79:H79)</f>
        <v>695698.9490592</v>
      </c>
      <c r="K79" s="132"/>
      <c r="L79" s="132"/>
      <c r="M79" s="5"/>
    </row>
    <row r="80" spans="1:13" ht="7.5" customHeight="1">
      <c r="A80" s="3"/>
      <c r="B80" s="3"/>
      <c r="C80" s="3"/>
      <c r="D80" s="59"/>
      <c r="E80" s="59"/>
      <c r="F80" s="37"/>
      <c r="G80" s="37"/>
      <c r="H80" s="37"/>
      <c r="I80" s="37"/>
      <c r="J80" s="59"/>
      <c r="K80" s="59"/>
      <c r="L80" s="59"/>
      <c r="M80" s="3"/>
    </row>
    <row r="81" spans="1:17" ht="69.75" customHeight="1">
      <c r="A81" s="145" t="s">
        <v>70</v>
      </c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</row>
    <row r="82" spans="1:13" ht="14.25">
      <c r="A82" s="12"/>
      <c r="B82" s="12"/>
      <c r="C82" s="12"/>
      <c r="D82" s="60"/>
      <c r="E82" s="60"/>
      <c r="F82" s="12"/>
      <c r="G82" s="12"/>
      <c r="H82" s="12"/>
      <c r="I82" s="12"/>
      <c r="J82" s="60"/>
      <c r="K82" s="60"/>
      <c r="L82" s="60"/>
      <c r="M82" s="143"/>
    </row>
    <row r="83" spans="1:13" ht="14.25">
      <c r="A83" s="12"/>
      <c r="B83" s="12"/>
      <c r="C83" s="12"/>
      <c r="D83" s="60"/>
      <c r="E83" s="60"/>
      <c r="F83" s="12"/>
      <c r="G83" s="12"/>
      <c r="H83" s="12"/>
      <c r="I83" s="12"/>
      <c r="J83" s="60"/>
      <c r="K83" s="60"/>
      <c r="L83" s="60"/>
      <c r="M83" s="3"/>
    </row>
    <row r="84" spans="1:13" ht="14.25">
      <c r="A84" s="12"/>
      <c r="B84" s="12"/>
      <c r="C84" s="12"/>
      <c r="D84" s="60"/>
      <c r="E84" s="60"/>
      <c r="F84" s="12"/>
      <c r="G84" s="12"/>
      <c r="H84" s="12"/>
      <c r="I84" s="12"/>
      <c r="J84" s="60"/>
      <c r="K84" s="60"/>
      <c r="L84" s="60"/>
      <c r="M84" s="3"/>
    </row>
    <row r="85" spans="1:13" ht="14.25">
      <c r="A85" s="12"/>
      <c r="B85" s="12"/>
      <c r="C85" s="12"/>
      <c r="D85" s="60"/>
      <c r="E85" s="60"/>
      <c r="F85" s="12"/>
      <c r="G85" s="12"/>
      <c r="H85" s="12"/>
      <c r="I85" s="12"/>
      <c r="J85" s="60"/>
      <c r="K85" s="60"/>
      <c r="L85" s="60"/>
      <c r="M85" s="3"/>
    </row>
    <row r="86" spans="1:12" ht="14.25">
      <c r="A86" s="3"/>
      <c r="B86" s="3"/>
      <c r="C86" s="3"/>
      <c r="D86" s="59"/>
      <c r="E86" s="59"/>
      <c r="F86" s="3"/>
      <c r="G86" s="3"/>
      <c r="H86" s="3"/>
      <c r="I86" s="3"/>
      <c r="J86" s="59"/>
      <c r="K86" s="59"/>
      <c r="L86" s="59"/>
    </row>
    <row r="87" ht="14.25">
      <c r="A87" s="6"/>
    </row>
    <row r="88" spans="2:12" s="6" customFormat="1" ht="14.25">
      <c r="B88" s="2"/>
      <c r="C88" s="2"/>
      <c r="D88" s="47"/>
      <c r="E88" s="47"/>
      <c r="F88" s="2"/>
      <c r="G88" s="2"/>
      <c r="H88" s="2"/>
      <c r="I88" s="2"/>
      <c r="J88" s="47"/>
      <c r="K88" s="47"/>
      <c r="L88" s="47"/>
    </row>
    <row r="89" spans="2:12" s="6" customFormat="1" ht="14.25">
      <c r="B89" s="2"/>
      <c r="C89" s="2"/>
      <c r="D89" s="47"/>
      <c r="E89" s="47"/>
      <c r="F89" s="2"/>
      <c r="G89" s="2"/>
      <c r="H89" s="2"/>
      <c r="I89" s="2"/>
      <c r="J89" s="47"/>
      <c r="K89" s="47"/>
      <c r="L89" s="47"/>
    </row>
    <row r="90" spans="2:12" s="6" customFormat="1" ht="14.25">
      <c r="B90" s="2"/>
      <c r="C90" s="2"/>
      <c r="D90" s="47"/>
      <c r="E90" s="47"/>
      <c r="F90" s="2"/>
      <c r="G90" s="2"/>
      <c r="H90" s="2"/>
      <c r="I90" s="2"/>
      <c r="J90" s="47"/>
      <c r="K90" s="47"/>
      <c r="L90" s="47"/>
    </row>
    <row r="91" spans="1:12" s="6" customFormat="1" ht="14.25">
      <c r="A91" s="2"/>
      <c r="B91" s="2"/>
      <c r="C91" s="2"/>
      <c r="D91" s="47"/>
      <c r="E91" s="47"/>
      <c r="F91" s="2"/>
      <c r="G91" s="2"/>
      <c r="H91" s="2"/>
      <c r="I91" s="2"/>
      <c r="J91" s="47"/>
      <c r="K91" s="47"/>
      <c r="L91" s="47"/>
    </row>
    <row r="92" spans="1:12" s="6" customFormat="1" ht="14.25">
      <c r="A92" s="2"/>
      <c r="B92" s="2"/>
      <c r="C92" s="2"/>
      <c r="D92" s="47"/>
      <c r="E92" s="47"/>
      <c r="F92" s="2"/>
      <c r="G92" s="2"/>
      <c r="H92" s="2"/>
      <c r="I92" s="2"/>
      <c r="J92" s="47"/>
      <c r="K92" s="47"/>
      <c r="L92" s="47"/>
    </row>
  </sheetData>
  <sheetProtection/>
  <mergeCells count="14">
    <mergeCell ref="B9:J9"/>
    <mergeCell ref="B10:J10"/>
    <mergeCell ref="E6:J6"/>
    <mergeCell ref="C1:D1"/>
    <mergeCell ref="A12:A13"/>
    <mergeCell ref="B12:B13"/>
    <mergeCell ref="A81:Q81"/>
    <mergeCell ref="C8:D8"/>
    <mergeCell ref="C12:C13"/>
    <mergeCell ref="E1:J1"/>
    <mergeCell ref="B3:J3"/>
    <mergeCell ref="B4:J4"/>
    <mergeCell ref="B5:J5"/>
    <mergeCell ref="E8:J8"/>
  </mergeCells>
  <printOptions horizontalCentered="1"/>
  <pageMargins left="0.25" right="0.25" top="0.75" bottom="0.75" header="0.3" footer="0.3"/>
  <pageSetup fitToWidth="0" fitToHeight="1" horizontalDpi="600" verticalDpi="600" orientation="portrait" scale="66"/>
  <headerFooter alignWithMargins="0">
    <oddHeader>&amp;C&amp;"Geneva,Bold"&amp;14BUDGET TEMPLATE &amp;"Geneva,Regular"&amp;9
</oddHeader>
    <oddFooter>&amp;CPage &amp;P&amp;RBudget Template 2011 Revised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ORSP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</dc:creator>
  <cp:keywords/>
  <dc:description/>
  <cp:lastModifiedBy>jg2345</cp:lastModifiedBy>
  <cp:lastPrinted>2011-10-12T23:24:28Z</cp:lastPrinted>
  <dcterms:created xsi:type="dcterms:W3CDTF">1998-12-21T17:51:43Z</dcterms:created>
  <dcterms:modified xsi:type="dcterms:W3CDTF">2013-09-30T21:44:22Z</dcterms:modified>
  <cp:category/>
  <cp:version/>
  <cp:contentType/>
  <cp:contentStatus/>
</cp:coreProperties>
</file>